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6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" sheetId="6" r:id="rId6"/>
    <sheet name="POS FIN" sheetId="7" r:id="rId7"/>
    <sheet name="DIFF_CAMBIO" sheetId="8" state="hidden" r:id="rId8"/>
  </sheets>
  <definedNames>
    <definedName name="_xlnm.Print_Area" localSheetId="5">'CE IAS '!$A$1:$D$40</definedName>
    <definedName name="_xlnm.Print_Area" localSheetId="1">'PASSIVO-PROFORMA'!$A$1:$M$105</definedName>
    <definedName name="_xlnm.Print_Area" localSheetId="6">'POS FIN'!$A$1:$E$33</definedName>
    <definedName name="_xlnm.Print_Area" localSheetId="3">'SP ATT IAS'!$A$1:$D$36</definedName>
    <definedName name="_xlnm.Print_Area" localSheetId="4">'SP PAS IAS '!$A$1:$D$32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<sst xmlns="http://schemas.openxmlformats.org/spreadsheetml/2006/main" count="529" uniqueCount="368">
  <si>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</si>
  <si>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</si>
  <si>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</si>
  <si>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</si>
  <si>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</si>
  <si>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</si>
  <si>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</si>
  <si>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</si>
  <si>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</si>
  <si>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</si>
  <si>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</si>
  <si>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</si>
  <si>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</si>
  <si>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</si>
  <si>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</si>
  <si>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</si>
  <si>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</si>
  <si>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</si>
  <si>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</si>
  <si>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</si>
  <si>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</si>
  <si>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</si>
  <si>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</si>
  <si>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</si>
  <si>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</si>
  <si>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</si>
  <si>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</si>
  <si>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</si>
  <si>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</si>
  <si>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</si>
  <si>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</si>
  <si>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</si>
  <si>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</si>
  <si>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</si>
  <si>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</si>
  <si>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</si>
  <si>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</si>
  <si>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</si>
  <si>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</si>
  <si>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</si>
  <si>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</si>
  <si>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</si>
  <si>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</si>
  <si>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</si>
  <si>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</si>
  <si>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</si>
  <si>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</si>
  <si>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</si>
  <si>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</si>
  <si>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</si>
  <si>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</si>
  <si>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</si>
  <si>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</si>
  <si>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</si>
  <si>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</si>
  <si>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</si>
  <si>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</si>
  <si>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</si>
  <si>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</si>
  <si>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</si>
  <si>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</si>
  <si>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</si>
  <si>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</si>
  <si>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</si>
  <si>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</si>
  <si>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</si>
  <si>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</si>
  <si>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</si>
  <si>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</si>
  <si>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</si>
  <si>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</si>
  <si>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</si>
  <si>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</si>
  <si>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</si>
  <si>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</si>
  <si>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</si>
  <si>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</si>
  <si>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</si>
  <si>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</si>
  <si>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</si>
  <si>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</si>
  <si>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</si>
  <si>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</si>
  <si>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</si>
  <si>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</si>
  <si>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</si>
  <si>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</si>
  <si>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</si>
  <si>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</si>
  <si>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</si>
  <si>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</si>
  <si>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</si>
  <si>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</si>
  <si>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</si>
  <si>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</si>
  <si>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</si>
  <si>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</si>
  <si>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</si>
  <si>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</si>
  <si>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</si>
  <si>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</si>
  <si>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</si>
  <si>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</si>
  <si>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</si>
  <si>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</si>
  <si>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</si>
  <si>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</si>
  <si>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</si>
  <si>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</si>
  <si>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</si>
  <si>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</si>
  <si>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</si>
  <si>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</si>
  <si>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</si>
  <si>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</si>
  <si>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</si>
  <si>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</si>
  <si>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</si>
  <si>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</si>
  <si>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</si>
  <si>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</si>
  <si>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</si>
  <si>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</si>
  <si>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</si>
  <si>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</si>
  <si>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</si>
  <si>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</si>
  <si>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</si>
  <si>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</si>
  <si>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</si>
  <si>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</si>
  <si>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</si>
  <si>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</si>
  <si>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</si>
  <si>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</si>
  <si>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</si>
  <si>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</si>
  <si>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</si>
  <si>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</si>
  <si>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</si>
  <si>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</si>
  <si>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</si>
  <si>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</si>
  <si>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</si>
  <si>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</si>
  <si>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</si>
  <si>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</si>
  <si>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</si>
  <si>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</si>
  <si>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</si>
  <si>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</si>
  <si>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</si>
  <si>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</si>
  <si>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</si>
  <si>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</si>
  <si>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</si>
  <si>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</si>
  <si>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</si>
  <si>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</si>
  <si>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</si>
  <si>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</si>
  <si>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</si>
  <si>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</si>
  <si>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</si>
  <si>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</si>
  <si>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</si>
  <si>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</si>
  <si>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</si>
  <si>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</si>
  <si>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</si>
  <si>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</si>
  <si>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</si>
  <si>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</si>
  <si>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</si>
  <si>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</si>
  <si>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</si>
  <si>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</si>
  <si>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</si>
  <si>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</si>
  <si>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</si>
  <si>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</si>
  <si>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</si>
  <si>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</si>
  <si>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</si>
  <si>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</si>
  <si>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</si>
  <si>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</si>
  <si>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</si>
  <si>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</si>
  <si>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</si>
  <si>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</si>
  <si>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</si>
  <si>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</si>
  <si>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</si>
  <si>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</si>
  <si>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</si>
  <si>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</si>
  <si>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</si>
  <si>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</si>
  <si>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</si>
  <si>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</si>
  <si>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</si>
  <si>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</si>
  <si>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</si>
  <si>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</si>
  <si>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</si>
  <si>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</si>
  <si>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</si>
  <si>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</si>
  <si>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</si>
  <si>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</si>
  <si>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</si>
  <si>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</si>
  <si>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</si>
  <si>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</si>
  <si>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</si>
  <si>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</si>
  <si>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</si>
  <si>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</si>
  <si>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</si>
  <si>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</si>
  <si>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</si>
  <si>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</si>
  <si>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</si>
  <si>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</si>
  <si>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</si>
  <si>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</si>
  <si>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</si>
  <si>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</si>
  <si>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</si>
  <si>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</si>
  <si>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</si>
  <si>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</si>
  <si>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</si>
  <si>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</si>
  <si>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</si>
  <si>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</si>
  <si>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</si>
  <si>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</si>
  <si>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</si>
  <si>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</si>
  <si>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</si>
  <si>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</si>
  <si>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</si>
  <si>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</si>
  <si>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</si>
  <si>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</si>
  <si>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</si>
  <si>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</si>
  <si>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</si>
  <si>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</si>
  <si>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</si>
  <si>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</si>
  <si>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</si>
  <si>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</si>
  <si>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</si>
  <si>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</si>
  <si>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</si>
  <si>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</si>
  <si>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</si>
  <si>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</si>
  <si>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</si>
  <si>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</si>
  <si>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</si>
  <si>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</si>
  <si>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</si>
  <si>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</si>
  <si>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</si>
  <si>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</si>
  <si>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</si>
  <si>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</si>
  <si>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</si>
  <si>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</si>
  <si>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</si>
  <si>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</si>
  <si>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</si>
  <si>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</si>
  <si>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</si>
  <si>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materiali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</si>
  <si>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</si>
  <si>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</si>
  <si>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</si>
  <si>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</si>
  <si>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</si>
  <si>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</si>
  <si>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</si>
  <si>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</si>
  <si>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</si>
  <si>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</si>
  <si>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</si>
  <si>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</si>
  <si>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</si>
  <si>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</si>
  <si>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</si>
  <si>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</si>
  <si>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</si>
  <si>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</si>
  <si>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</si>
  <si>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</si>
  <si>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</si>
  <si>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</si>
  <si>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</si>
  <si>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</si>
  <si>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</si>
  <si>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</si>
  <si>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</si>
  <si>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</si>
  <si>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</si>
  <si>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</si>
  <si>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</si>
  <si>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</si>
  <si>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</si>
  <si>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</si>
  <si>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</si>
  <si>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</si>
  <si>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</si>
  <si>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</si>
  <si>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</si>
  <si>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</si>
  <si>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</si>
  <si>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</si>
  <si>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</si>
  <si>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</si>
  <si>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</si>
  <si>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</si>
  <si>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</si>
  <si>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</si>
  <si>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</si>
  <si>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</si>
  <si>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</si>
  <si>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</si>
  <si>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</si>
  <si>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</si>
  <si>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</si>
  <si>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</si>
  <si>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</si>
  <si>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</si>
  <si>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</si>
  <si>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</si>
  <si>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</si>
  <si>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Altre attività finanziarie correnti</t>
  </si>
  <si>
    <t>Titoli</t>
  </si>
  <si>
    <t>di cui verso parti correlate</t>
  </si>
  <si>
    <t>Altri debiti a lungo termine</t>
  </si>
  <si>
    <t>Strumenti Aprilia</t>
  </si>
  <si>
    <t xml:space="preserve">Crediti Commerciali </t>
  </si>
  <si>
    <t>Altri crediti</t>
  </si>
  <si>
    <t>31 dicembre 2007</t>
  </si>
  <si>
    <t>1-1 / 30-9 2008</t>
  </si>
  <si>
    <t>1-1 / 30-9 2007</t>
  </si>
  <si>
    <t>30 settembre 2008</t>
  </si>
  <si>
    <t>Posizione finanziaria netta consolidata / (Indebitamento finanziario netto)</t>
  </si>
  <si>
    <t>Al 31 dicembre 2007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</si>
  <si>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</si>
  <si>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</si>
  <si>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</si>
  <si>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</si>
  <si>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</si>
  <si>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</si>
  <si>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</si>
  <si>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</si>
  <si>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</si>
  <si>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</si>
  <si>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</si>
  <si>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>Debiti verso imprese controllanti</t>
  </si>
  <si>
    <t xml:space="preserve">Indebitamento finanziario non corrente </t>
  </si>
  <si>
    <t>INDEBITAMENTO FINANZIARIO NETTO</t>
  </si>
  <si>
    <t>Al 30 settembre 2008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</si>
</sst>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18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Alignment="1" applyProtection="1">
      <alignment vertical="center"/>
      <protection/>
    </xf>
    <xf numFmtId="178" fontId="7" fillId="2" borderId="12" xfId="0" applyNumberFormat="1" applyFont="1" applyFill="1" applyBorder="1" applyAlignment="1">
      <alignment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center" vertical="center"/>
      <protection/>
    </xf>
    <xf numFmtId="37" fontId="11" fillId="2" borderId="10" xfId="0" applyNumberFormat="1" applyFont="1" applyFill="1" applyBorder="1" applyAlignment="1" applyProtection="1">
      <alignment horizontal="center" vertical="center"/>
      <protection/>
    </xf>
    <xf numFmtId="37" fontId="11" fillId="2" borderId="1" xfId="0" applyNumberFormat="1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>
      <alignment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37" fontId="11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vertical="center"/>
      <protection/>
    </xf>
    <xf numFmtId="37" fontId="11" fillId="2" borderId="13" xfId="0" applyNumberFormat="1" applyFont="1" applyFill="1" applyBorder="1" applyAlignment="1" applyProtection="1">
      <alignment horizontal="center" vertical="center"/>
      <protection/>
    </xf>
    <xf numFmtId="178" fontId="7" fillId="2" borderId="1" xfId="0" applyNumberFormat="1" applyFont="1" applyFill="1" applyBorder="1" applyAlignment="1">
      <alignment/>
    </xf>
    <xf numFmtId="37" fontId="11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 quotePrefix="1">
      <alignment horizontal="left" vertical="center"/>
      <protection/>
    </xf>
    <xf numFmtId="38" fontId="11" fillId="2" borderId="0" xfId="18" applyFont="1" applyFill="1" applyAlignment="1">
      <alignment vertical="center"/>
    </xf>
    <xf numFmtId="0" fontId="11" fillId="2" borderId="0" xfId="0" applyFont="1" applyFill="1" applyAlignment="1" applyProtection="1" quotePrefix="1">
      <alignment vertical="center"/>
      <protection/>
    </xf>
    <xf numFmtId="178" fontId="7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84" fontId="8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center" vertical="center"/>
    </xf>
    <xf numFmtId="0" fontId="15" fillId="2" borderId="6" xfId="0" applyFont="1" applyFill="1" applyBorder="1" applyAlignment="1" applyProtection="1">
      <alignment horizontal="centerContinuous" vertical="center"/>
      <protection/>
    </xf>
    <xf numFmtId="0" fontId="15" fillId="2" borderId="7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185" fontId="7" fillId="2" borderId="9" xfId="0" applyNumberFormat="1" applyFont="1" applyFill="1" applyBorder="1" applyAlignment="1" applyProtection="1">
      <alignment horizontal="centerContinuous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7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178" fontId="7" fillId="2" borderId="12" xfId="0" applyNumberFormat="1" applyFont="1" applyFill="1" applyBorder="1" applyAlignment="1" applyProtection="1">
      <alignment horizontal="right"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vertical="center"/>
      <protection/>
    </xf>
    <xf numFmtId="41" fontId="7" fillId="2" borderId="12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/>
      <protection/>
    </xf>
    <xf numFmtId="185" fontId="7" fillId="2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0" xfId="0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/>
      <protection/>
    </xf>
    <xf numFmtId="3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2" xfId="0" applyNumberFormat="1" applyFont="1" applyFill="1" applyBorder="1" applyAlignment="1" applyProtection="1">
      <alignment horizontal="right" vertical="center"/>
      <protection/>
    </xf>
    <xf numFmtId="3" fontId="9" fillId="2" borderId="10" xfId="0" applyNumberFormat="1" applyFont="1" applyFill="1" applyBorder="1" applyAlignment="1" applyProtection="1">
      <alignment horizontal="right" vertical="center"/>
      <protection/>
    </xf>
    <xf numFmtId="3" fontId="15" fillId="2" borderId="10" xfId="0" applyNumberFormat="1" applyFont="1" applyFill="1" applyBorder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15" fillId="2" borderId="12" xfId="0" applyNumberFormat="1" applyFont="1" applyFill="1" applyBorder="1" applyAlignment="1" applyProtection="1">
      <alignment horizontal="right" vertical="center"/>
      <protection/>
    </xf>
    <xf numFmtId="3" fontId="11" fillId="2" borderId="12" xfId="0" applyNumberFormat="1" applyFont="1" applyFill="1" applyBorder="1" applyAlignment="1" applyProtection="1">
      <alignment horizontal="right" vertical="center"/>
      <protection/>
    </xf>
    <xf numFmtId="38" fontId="7" fillId="2" borderId="0" xfId="18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24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78" fontId="15" fillId="2" borderId="4" xfId="0" applyNumberFormat="1" applyFont="1" applyFill="1" applyBorder="1" applyAlignment="1" applyProtection="1">
      <alignment horizontal="right" vertical="center"/>
      <protection/>
    </xf>
    <xf numFmtId="178" fontId="9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7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37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/>
      <protection/>
    </xf>
    <xf numFmtId="41" fontId="7" fillId="2" borderId="12" xfId="18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vertical="center"/>
      <protection/>
    </xf>
    <xf numFmtId="37" fontId="7" fillId="2" borderId="10" xfId="0" applyNumberFormat="1" applyFont="1" applyFill="1" applyBorder="1" applyAlignment="1" applyProtection="1">
      <alignment vertical="center"/>
      <protection/>
    </xf>
    <xf numFmtId="178" fontId="15" fillId="2" borderId="12" xfId="0" applyNumberFormat="1" applyFont="1" applyFill="1" applyBorder="1" applyAlignment="1">
      <alignment/>
    </xf>
    <xf numFmtId="0" fontId="2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37" fontId="15" fillId="2" borderId="4" xfId="0" applyNumberFormat="1" applyFont="1" applyFill="1" applyBorder="1" applyAlignment="1" applyProtection="1">
      <alignment vertical="center"/>
      <protection/>
    </xf>
    <xf numFmtId="178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" fontId="15" fillId="2" borderId="10" xfId="0" applyNumberFormat="1" applyFont="1" applyFill="1" applyBorder="1" applyAlignment="1" applyProtection="1">
      <alignment horizontal="center" vertical="center"/>
      <protection/>
    </xf>
    <xf numFmtId="41" fontId="7" fillId="2" borderId="0" xfId="19" applyFont="1" applyFill="1" applyBorder="1" applyAlignment="1" applyProtection="1">
      <alignment horizontal="right" vertical="center"/>
      <protection/>
    </xf>
    <xf numFmtId="184" fontId="7" fillId="2" borderId="0" xfId="0" applyNumberFormat="1" applyFont="1" applyFill="1" applyBorder="1" applyAlignment="1" applyProtection="1">
      <alignment horizontal="right" vertical="center"/>
      <protection/>
    </xf>
    <xf numFmtId="184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38" fontId="7" fillId="2" borderId="12" xfId="18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right" vertical="center"/>
      <protection/>
    </xf>
    <xf numFmtId="38" fontId="7" fillId="2" borderId="10" xfId="18" applyFont="1" applyFill="1" applyBorder="1" applyAlignment="1" applyProtection="1">
      <alignment horizontal="right" vertical="center"/>
      <protection/>
    </xf>
    <xf numFmtId="38" fontId="11" fillId="2" borderId="12" xfId="18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 quotePrefix="1">
      <alignment horizontal="right" vertical="center"/>
      <protection/>
    </xf>
    <xf numFmtId="178" fontId="7" fillId="2" borderId="0" xfId="0" applyNumberFormat="1" applyFont="1" applyFill="1" applyAlignment="1" applyProtection="1">
      <alignment horizontal="right" vertical="center"/>
      <protection/>
    </xf>
    <xf numFmtId="38" fontId="15" fillId="2" borderId="10" xfId="18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7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7" fillId="2" borderId="7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6" fillId="0" borderId="0" xfId="20" applyNumberFormat="1" applyFont="1" applyFill="1">
      <alignment/>
      <protection/>
    </xf>
    <xf numFmtId="178" fontId="6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78" fontId="4" fillId="0" borderId="4" xfId="20" applyNumberFormat="1" applyFont="1" applyFill="1" applyBorder="1" applyAlignment="1" applyProtection="1">
      <alignment horizontal="left" vertical="center"/>
      <protection/>
    </xf>
    <xf numFmtId="191" fontId="26" fillId="0" borderId="0" xfId="20" applyNumberFormat="1" applyFont="1" applyFill="1">
      <alignment/>
      <protection/>
    </xf>
    <xf numFmtId="178" fontId="26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6" fillId="0" borderId="7" xfId="20" applyNumberFormat="1" applyFont="1" applyFill="1" applyBorder="1">
      <alignment/>
      <protection/>
    </xf>
    <xf numFmtId="178" fontId="0" fillId="0" borderId="4" xfId="20" applyNumberFormat="1" applyFont="1" applyFill="1" applyBorder="1" applyAlignment="1" applyProtection="1">
      <alignment horizontal="left" vertical="center"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6" fillId="0" borderId="4" xfId="20" applyNumberFormat="1" applyFont="1" applyFill="1" applyBorder="1">
      <alignment/>
      <protection/>
    </xf>
    <xf numFmtId="178" fontId="6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78" fontId="1" fillId="0" borderId="4" xfId="20" applyNumberFormat="1" applyFont="1" applyFill="1" applyBorder="1" applyAlignment="1">
      <alignment horizontal="left" vertical="center"/>
      <protection/>
    </xf>
    <xf numFmtId="191" fontId="6" fillId="0" borderId="0" xfId="20" applyNumberFormat="1" applyFont="1" applyFill="1">
      <alignment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6" xfId="20" applyNumberFormat="1" applyFont="1" applyBorder="1">
      <alignment/>
      <protection/>
    </xf>
    <xf numFmtId="178" fontId="1" fillId="0" borderId="16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6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78" fontId="19" fillId="0" borderId="0" xfId="20" applyNumberFormat="1" applyFont="1" applyFill="1" applyAlignment="1" applyProtection="1">
      <alignment vertical="center"/>
      <protection/>
    </xf>
    <xf numFmtId="178" fontId="19" fillId="0" borderId="0" xfId="20" applyNumberFormat="1" applyFont="1" applyFill="1">
      <alignment/>
      <protection/>
    </xf>
    <xf numFmtId="178" fontId="19" fillId="0" borderId="0" xfId="20" applyNumberFormat="1" applyFont="1" applyFill="1" applyAlignment="1" applyProtection="1">
      <alignment horizontal="right" vertical="center"/>
      <protection/>
    </xf>
    <xf numFmtId="178" fontId="19" fillId="0" borderId="0" xfId="20" applyNumberFormat="1" applyFont="1" applyFill="1" applyAlignment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2" fontId="1" fillId="0" borderId="0" xfId="20" applyNumberFormat="1" applyFont="1" applyFill="1">
      <alignment/>
      <protection/>
    </xf>
    <xf numFmtId="192" fontId="1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0" fontId="21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1" fontId="0" fillId="0" borderId="9" xfId="20" applyNumberFormat="1" applyFont="1" applyFill="1" applyBorder="1" applyAlignment="1">
      <alignment horizontal="left" wrapText="1"/>
      <protection/>
    </xf>
    <xf numFmtId="178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178" fontId="1" fillId="0" borderId="17" xfId="20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4" t="s">
        <v>256</v>
      </c>
      <c r="B1" s="384"/>
      <c r="C1" s="384"/>
      <c r="D1" s="384"/>
      <c r="E1" s="384"/>
      <c r="F1" s="384"/>
      <c r="G1" s="384"/>
      <c r="H1" s="384"/>
      <c r="I1" s="384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7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5" t="s">
        <v>138</v>
      </c>
      <c r="B4" s="386"/>
      <c r="C4" s="386"/>
      <c r="D4" s="386"/>
      <c r="E4" s="386"/>
      <c r="F4" s="386"/>
      <c r="G4" s="387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5" t="s">
        <v>138</v>
      </c>
      <c r="B37" s="386"/>
      <c r="C37" s="386"/>
      <c r="D37" s="386"/>
      <c r="E37" s="386"/>
      <c r="F37" s="386"/>
      <c r="G37" s="387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workbookViewId="0" topLeftCell="A1">
      <selection activeCell="F11" sqref="F11"/>
    </sheetView>
  </sheetViews>
  <sheetFormatPr defaultColWidth="9.140625" defaultRowHeight="12.75"/>
  <cols>
    <col min="1" max="1" width="36.7109375" style="333" customWidth="1"/>
    <col min="2" max="3" width="17.8515625" style="363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5.75" customHeight="1">
      <c r="A3" s="330" t="s">
        <v>318</v>
      </c>
      <c r="B3" s="331" t="s">
        <v>350</v>
      </c>
      <c r="C3" s="331" t="s">
        <v>347</v>
      </c>
      <c r="D3" s="332" t="s">
        <v>287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302</v>
      </c>
      <c r="B7" s="358"/>
      <c r="C7" s="358"/>
      <c r="D7" s="359"/>
      <c r="E7" s="354"/>
    </row>
    <row r="8" spans="1:4" ht="12.75">
      <c r="A8" s="360" t="s">
        <v>262</v>
      </c>
      <c r="B8" s="333">
        <v>634649</v>
      </c>
      <c r="C8" s="333">
        <v>637535</v>
      </c>
      <c r="D8" s="333">
        <f aca="true" t="shared" si="0" ref="D8:D19">+B8-C8</f>
        <v>-2886</v>
      </c>
    </row>
    <row r="9" spans="1:4" ht="12.75">
      <c r="A9" s="360" t="s">
        <v>298</v>
      </c>
      <c r="B9" s="333">
        <v>238322</v>
      </c>
      <c r="C9" s="333">
        <v>248595</v>
      </c>
      <c r="D9" s="333">
        <f t="shared" si="0"/>
        <v>-10273</v>
      </c>
    </row>
    <row r="10" spans="1:4" ht="12.75">
      <c r="A10" s="360" t="s">
        <v>263</v>
      </c>
      <c r="B10" s="333"/>
      <c r="C10" s="333"/>
      <c r="D10" s="333">
        <f t="shared" si="0"/>
        <v>0</v>
      </c>
    </row>
    <row r="11" spans="1:4" ht="12.75">
      <c r="A11" s="360" t="s">
        <v>264</v>
      </c>
      <c r="B11" s="333">
        <v>719</v>
      </c>
      <c r="C11" s="333">
        <v>725</v>
      </c>
      <c r="D11" s="333">
        <f t="shared" si="0"/>
        <v>-6</v>
      </c>
    </row>
    <row r="12" spans="1:4" ht="12.75">
      <c r="A12" s="360" t="s">
        <v>266</v>
      </c>
      <c r="B12" s="333">
        <v>165</v>
      </c>
      <c r="C12" s="333">
        <f>177+58</f>
        <v>235</v>
      </c>
      <c r="D12" s="333">
        <f t="shared" si="0"/>
        <v>-70</v>
      </c>
    </row>
    <row r="13" spans="1:4" ht="12.75">
      <c r="A13" s="378" t="s">
        <v>342</v>
      </c>
      <c r="B13" s="379">
        <v>0</v>
      </c>
      <c r="C13" s="379">
        <v>58</v>
      </c>
      <c r="D13" s="379">
        <f t="shared" si="0"/>
        <v>-58</v>
      </c>
    </row>
    <row r="14" spans="1:4" ht="12.75">
      <c r="A14" s="360" t="s">
        <v>299</v>
      </c>
      <c r="B14" s="333">
        <v>14873</v>
      </c>
      <c r="C14" s="333">
        <f>15965-8144</f>
        <v>7821</v>
      </c>
      <c r="D14" s="333">
        <f t="shared" si="0"/>
        <v>7052</v>
      </c>
    </row>
    <row r="15" spans="1:4" ht="12.75">
      <c r="A15" s="360" t="s">
        <v>300</v>
      </c>
      <c r="B15" s="333">
        <f>16430+6686</f>
        <v>23116</v>
      </c>
      <c r="C15" s="333">
        <f>30585+2948-1</f>
        <v>33532</v>
      </c>
      <c r="D15" s="333">
        <f t="shared" si="0"/>
        <v>-10416</v>
      </c>
    </row>
    <row r="16" spans="1:4" ht="12.75">
      <c r="A16" s="360" t="s">
        <v>345</v>
      </c>
      <c r="B16" s="333">
        <v>96</v>
      </c>
      <c r="C16" s="333">
        <v>0</v>
      </c>
      <c r="D16" s="333">
        <f>+B16-C16</f>
        <v>96</v>
      </c>
    </row>
    <row r="17" spans="1:4" ht="12.75">
      <c r="A17" s="360" t="s">
        <v>346</v>
      </c>
      <c r="B17" s="333">
        <v>10992</v>
      </c>
      <c r="C17" s="333">
        <v>8877</v>
      </c>
      <c r="D17" s="333">
        <f t="shared" si="0"/>
        <v>2115</v>
      </c>
    </row>
    <row r="18" spans="1:4" ht="12.75">
      <c r="A18" s="378" t="s">
        <v>342</v>
      </c>
      <c r="B18" s="379">
        <v>830</v>
      </c>
      <c r="C18" s="379">
        <f>390+440</f>
        <v>830</v>
      </c>
      <c r="D18" s="379">
        <f t="shared" si="0"/>
        <v>0</v>
      </c>
    </row>
    <row r="19" spans="1:4" ht="12.75">
      <c r="A19" s="361" t="s">
        <v>265</v>
      </c>
      <c r="B19" s="361">
        <f>SUM(B8:B17)-B13</f>
        <v>922932</v>
      </c>
      <c r="C19" s="361">
        <f>SUM(C8:C17)-C13</f>
        <v>937320</v>
      </c>
      <c r="D19" s="361">
        <f t="shared" si="0"/>
        <v>-14388</v>
      </c>
    </row>
    <row r="20" spans="2:3" ht="11.25" customHeight="1">
      <c r="B20" s="333"/>
      <c r="C20" s="333"/>
    </row>
    <row r="21" spans="1:4" ht="12.75">
      <c r="A21" s="361" t="s">
        <v>301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303</v>
      </c>
      <c r="B23" s="333"/>
      <c r="C23" s="333"/>
    </row>
    <row r="24" spans="1:4" ht="12.75">
      <c r="A24" s="360" t="s">
        <v>345</v>
      </c>
      <c r="B24" s="333">
        <v>203307</v>
      </c>
      <c r="C24" s="333">
        <v>121412</v>
      </c>
      <c r="D24" s="333">
        <f aca="true" t="shared" si="1" ref="D24:D33">+B24-C24</f>
        <v>81895</v>
      </c>
    </row>
    <row r="25" spans="1:4" ht="12.75">
      <c r="A25" s="378" t="s">
        <v>342</v>
      </c>
      <c r="B25" s="379">
        <f>3464-1964</f>
        <v>1500</v>
      </c>
      <c r="C25" s="379">
        <v>2042</v>
      </c>
      <c r="D25" s="379">
        <f t="shared" si="1"/>
        <v>-542</v>
      </c>
    </row>
    <row r="26" spans="1:4" ht="12.75">
      <c r="A26" s="360" t="s">
        <v>346</v>
      </c>
      <c r="B26" s="333">
        <v>18096</v>
      </c>
      <c r="C26" s="333">
        <v>20345</v>
      </c>
      <c r="D26" s="333">
        <f>+B26-C26</f>
        <v>-2249</v>
      </c>
    </row>
    <row r="27" spans="1:4" ht="12.75">
      <c r="A27" s="378" t="s">
        <v>342</v>
      </c>
      <c r="B27" s="379">
        <v>407</v>
      </c>
      <c r="C27" s="379">
        <v>226</v>
      </c>
      <c r="D27" s="379">
        <f>+B27-C27</f>
        <v>181</v>
      </c>
    </row>
    <row r="28" spans="1:4" ht="12.75">
      <c r="A28" s="360" t="s">
        <v>288</v>
      </c>
      <c r="B28" s="333">
        <v>21639</v>
      </c>
      <c r="C28" s="333">
        <f>19621</f>
        <v>19621</v>
      </c>
      <c r="D28" s="333">
        <f t="shared" si="1"/>
        <v>2018</v>
      </c>
    </row>
    <row r="29" spans="1:4" ht="12.75">
      <c r="A29" s="360" t="s">
        <v>60</v>
      </c>
      <c r="B29" s="333">
        <v>269136</v>
      </c>
      <c r="C29" s="333">
        <v>225529</v>
      </c>
      <c r="D29" s="333">
        <f t="shared" si="1"/>
        <v>43607</v>
      </c>
    </row>
    <row r="30" spans="1:4" ht="15.75" customHeight="1">
      <c r="A30" s="360" t="s">
        <v>266</v>
      </c>
      <c r="B30" s="333">
        <v>12700</v>
      </c>
      <c r="C30" s="333">
        <v>18418</v>
      </c>
      <c r="D30" s="333">
        <f t="shared" si="1"/>
        <v>-5718</v>
      </c>
    </row>
    <row r="31" spans="1:4" ht="15.75" customHeight="1">
      <c r="A31" s="378" t="s">
        <v>342</v>
      </c>
      <c r="B31" s="379">
        <v>58</v>
      </c>
      <c r="C31" s="379">
        <v>58</v>
      </c>
      <c r="D31" s="379">
        <f t="shared" si="1"/>
        <v>0</v>
      </c>
    </row>
    <row r="32" spans="1:4" ht="12.75">
      <c r="A32" s="362" t="s">
        <v>267</v>
      </c>
      <c r="B32" s="333">
        <v>57965</v>
      </c>
      <c r="C32" s="333">
        <v>101334</v>
      </c>
      <c r="D32" s="333">
        <f t="shared" si="1"/>
        <v>-43369</v>
      </c>
    </row>
    <row r="33" spans="1:4" ht="12.75">
      <c r="A33" s="337" t="s">
        <v>268</v>
      </c>
      <c r="B33" s="337">
        <f>SUM(B24:B32)-B25-B31-B27</f>
        <v>582843</v>
      </c>
      <c r="C33" s="337">
        <f>SUM(C24:C32)-C25-C31-C27</f>
        <v>506659</v>
      </c>
      <c r="D33" s="337">
        <f t="shared" si="1"/>
        <v>76184</v>
      </c>
    </row>
    <row r="34" spans="2:3" ht="10.5" customHeight="1">
      <c r="B34" s="333"/>
      <c r="C34" s="333"/>
    </row>
    <row r="35" spans="1:4" ht="13.5" thickBot="1">
      <c r="A35" s="349" t="s">
        <v>323</v>
      </c>
      <c r="B35" s="349">
        <f>+B33+B19</f>
        <v>1505775</v>
      </c>
      <c r="C35" s="349">
        <f>+C33+C19</f>
        <v>1443979</v>
      </c>
      <c r="D35" s="349">
        <f>+B35-C35</f>
        <v>61796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320</v>
      </c>
      <c r="B38" s="350">
        <f>+B35-'SP PAS IAS '!B32</f>
        <v>0</v>
      </c>
      <c r="C38" s="350">
        <f>+C35-'SP PAS IAS '!C32</f>
        <v>0</v>
      </c>
      <c r="D38" s="350">
        <f>+D35-'SP PAS IAS '!D32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0"/>
  <sheetViews>
    <sheetView workbookViewId="0" topLeftCell="A7">
      <selection activeCell="B7" sqref="B1:B16384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2.75">
      <c r="A3" s="330" t="s">
        <v>318</v>
      </c>
      <c r="B3" s="331" t="str">
        <f>+'SP ATT IAS'!B3</f>
        <v>30 settembre 2008</v>
      </c>
      <c r="C3" s="331" t="str">
        <f>+'SP ATT IAS'!C3</f>
        <v>31 dicembre 2007</v>
      </c>
      <c r="D3" s="332" t="s">
        <v>287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321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304</v>
      </c>
      <c r="B8" s="333">
        <v>425230</v>
      </c>
      <c r="C8" s="333">
        <v>470397</v>
      </c>
      <c r="D8" s="333">
        <f>+B8-C8</f>
        <v>-45167</v>
      </c>
      <c r="F8" s="333"/>
    </row>
    <row r="9" spans="1:6" ht="25.5">
      <c r="A9" s="335" t="s">
        <v>305</v>
      </c>
      <c r="B9" s="333">
        <v>1368</v>
      </c>
      <c r="C9" s="333">
        <v>1050</v>
      </c>
      <c r="D9" s="333">
        <f>+B9-C9</f>
        <v>318</v>
      </c>
      <c r="F9" s="333"/>
    </row>
    <row r="10" spans="1:4" ht="12.75">
      <c r="A10" s="336" t="s">
        <v>306</v>
      </c>
      <c r="B10" s="337">
        <f>+B8+B9</f>
        <v>426598</v>
      </c>
      <c r="C10" s="337">
        <f>+C8+C9</f>
        <v>471447</v>
      </c>
      <c r="D10" s="337">
        <f>+B10-C10</f>
        <v>-44849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307</v>
      </c>
      <c r="B12" s="338"/>
      <c r="C12" s="338"/>
      <c r="D12" s="338"/>
    </row>
    <row r="13" spans="1:7" ht="12.75">
      <c r="A13" s="339" t="s">
        <v>312</v>
      </c>
      <c r="B13" s="340">
        <v>306196</v>
      </c>
      <c r="C13" s="340">
        <v>322921</v>
      </c>
      <c r="D13" s="340">
        <f aca="true" t="shared" si="0" ref="D13:D20">+B13-C13</f>
        <v>-16725</v>
      </c>
      <c r="F13" s="340"/>
      <c r="G13" s="340"/>
    </row>
    <row r="14" spans="1:4" ht="12.75">
      <c r="A14" s="341" t="s">
        <v>270</v>
      </c>
      <c r="B14" s="340"/>
      <c r="C14" s="340"/>
      <c r="D14" s="340">
        <f t="shared" si="0"/>
        <v>0</v>
      </c>
    </row>
    <row r="15" spans="1:4" ht="12.75">
      <c r="A15" s="341" t="s">
        <v>308</v>
      </c>
      <c r="B15" s="380">
        <v>61820</v>
      </c>
      <c r="C15" s="380">
        <v>62204</v>
      </c>
      <c r="D15" s="340">
        <f t="shared" si="0"/>
        <v>-384</v>
      </c>
    </row>
    <row r="16" spans="1:4" ht="12.75">
      <c r="A16" s="339" t="s">
        <v>309</v>
      </c>
      <c r="B16" s="340">
        <v>21930</v>
      </c>
      <c r="C16" s="340">
        <v>19969</v>
      </c>
      <c r="D16" s="340">
        <f t="shared" si="0"/>
        <v>1961</v>
      </c>
    </row>
    <row r="17" spans="1:4" ht="12.75">
      <c r="A17" s="347" t="s">
        <v>313</v>
      </c>
      <c r="B17" s="333"/>
      <c r="C17" s="333"/>
      <c r="D17" s="333">
        <f t="shared" si="0"/>
        <v>0</v>
      </c>
    </row>
    <row r="18" spans="1:4" ht="12.75">
      <c r="A18" s="341" t="s">
        <v>343</v>
      </c>
      <c r="B18" s="340">
        <f>6522+1003</f>
        <v>7525</v>
      </c>
      <c r="C18" s="340">
        <f>19744+1002</f>
        <v>20746</v>
      </c>
      <c r="D18" s="340">
        <f>+B18-C18</f>
        <v>-13221</v>
      </c>
    </row>
    <row r="19" spans="1:4" ht="12.75">
      <c r="A19" s="339" t="s">
        <v>310</v>
      </c>
      <c r="B19" s="340">
        <f>24018+31</f>
        <v>24049</v>
      </c>
      <c r="C19" s="340">
        <f>39482+32</f>
        <v>39514</v>
      </c>
      <c r="D19" s="340">
        <f t="shared" si="0"/>
        <v>-15465</v>
      </c>
    </row>
    <row r="20" spans="1:4" ht="12.75">
      <c r="A20" s="342" t="s">
        <v>269</v>
      </c>
      <c r="B20" s="337">
        <f>SUM(B13:B19)</f>
        <v>421520</v>
      </c>
      <c r="C20" s="337">
        <f>SUM(C13:C19)</f>
        <v>465354</v>
      </c>
      <c r="D20" s="343">
        <f t="shared" si="0"/>
        <v>-43834</v>
      </c>
    </row>
    <row r="21" spans="1:4" ht="7.5" customHeight="1">
      <c r="A21" s="344"/>
      <c r="B21" s="345"/>
      <c r="C21" s="345"/>
      <c r="D21" s="345"/>
    </row>
    <row r="22" spans="1:4" ht="14.25" customHeight="1">
      <c r="A22" s="334" t="s">
        <v>315</v>
      </c>
      <c r="B22" s="345"/>
      <c r="C22" s="345"/>
      <c r="D22" s="345"/>
    </row>
    <row r="23" spans="1:7" ht="12.75">
      <c r="A23" s="346" t="s">
        <v>311</v>
      </c>
      <c r="B23" s="333">
        <v>91843</v>
      </c>
      <c r="C23" s="333">
        <v>66614</v>
      </c>
      <c r="D23" s="333">
        <f aca="true" t="shared" si="1" ref="D23:D30">+B23-C23</f>
        <v>25229</v>
      </c>
      <c r="F23" s="333"/>
      <c r="G23" s="333"/>
    </row>
    <row r="24" spans="1:4" ht="12.75">
      <c r="A24" s="347" t="s">
        <v>270</v>
      </c>
      <c r="B24" s="333">
        <v>432008</v>
      </c>
      <c r="C24" s="333">
        <v>347460</v>
      </c>
      <c r="D24" s="333">
        <f t="shared" si="1"/>
        <v>84548</v>
      </c>
    </row>
    <row r="25" spans="1:4" s="333" customFormat="1" ht="12.75">
      <c r="A25" s="378" t="s">
        <v>342</v>
      </c>
      <c r="B25" s="379">
        <v>7727</v>
      </c>
      <c r="C25" s="379">
        <v>4781</v>
      </c>
      <c r="D25" s="379">
        <f t="shared" si="1"/>
        <v>2946</v>
      </c>
    </row>
    <row r="26" spans="1:4" ht="12.75">
      <c r="A26" s="347" t="s">
        <v>313</v>
      </c>
      <c r="B26" s="333">
        <v>24910</v>
      </c>
      <c r="C26" s="333">
        <v>9683</v>
      </c>
      <c r="D26" s="333">
        <f t="shared" si="1"/>
        <v>15227</v>
      </c>
    </row>
    <row r="27" spans="1:4" ht="12.75">
      <c r="A27" s="347" t="s">
        <v>314</v>
      </c>
      <c r="B27" s="333">
        <v>87753</v>
      </c>
      <c r="C27" s="333">
        <f>10784+48878</f>
        <v>59662</v>
      </c>
      <c r="D27" s="333">
        <f t="shared" si="1"/>
        <v>28091</v>
      </c>
    </row>
    <row r="28" spans="1:4" s="333" customFormat="1" ht="12.75">
      <c r="A28" s="378" t="s">
        <v>342</v>
      </c>
      <c r="B28" s="379">
        <v>261</v>
      </c>
      <c r="C28" s="379">
        <v>180</v>
      </c>
      <c r="D28" s="379">
        <f>+B28-C28</f>
        <v>81</v>
      </c>
    </row>
    <row r="29" spans="1:4" ht="12.75">
      <c r="A29" s="346" t="s">
        <v>271</v>
      </c>
      <c r="B29" s="333">
        <v>21143</v>
      </c>
      <c r="C29" s="333">
        <v>23759</v>
      </c>
      <c r="D29" s="333">
        <f t="shared" si="1"/>
        <v>-2616</v>
      </c>
    </row>
    <row r="30" spans="1:4" ht="12.75">
      <c r="A30" s="348" t="s">
        <v>272</v>
      </c>
      <c r="B30" s="337">
        <f>SUM(B23:B29)-B25-B28</f>
        <v>657657</v>
      </c>
      <c r="C30" s="337">
        <f>SUM(C23:C29)-C25-C28</f>
        <v>507178</v>
      </c>
      <c r="D30" s="337">
        <f t="shared" si="1"/>
        <v>150479</v>
      </c>
    </row>
    <row r="31" spans="1:4" ht="7.5" customHeight="1">
      <c r="A31" s="333"/>
      <c r="B31" s="333"/>
      <c r="C31" s="333"/>
      <c r="D31" s="333"/>
    </row>
    <row r="32" spans="1:4" ht="13.5" thickBot="1">
      <c r="A32" s="349" t="s">
        <v>322</v>
      </c>
      <c r="B32" s="349">
        <f>+B30+B20+B10</f>
        <v>1505775</v>
      </c>
      <c r="C32" s="349">
        <f>+C30+C20+C10</f>
        <v>1443979</v>
      </c>
      <c r="D32" s="349">
        <f>+B32-C32</f>
        <v>61796</v>
      </c>
    </row>
    <row r="33" spans="1:4" ht="13.5" thickTop="1">
      <c r="A33" s="333"/>
      <c r="B33" s="333"/>
      <c r="C33" s="333"/>
      <c r="D33" s="333"/>
    </row>
    <row r="34" spans="1:4" ht="12.75">
      <c r="A34" s="333"/>
      <c r="B34" s="333"/>
      <c r="C34" s="333"/>
      <c r="D34" s="333"/>
    </row>
    <row r="35" spans="1:4" ht="12.75">
      <c r="A35" s="350" t="s">
        <v>320</v>
      </c>
      <c r="B35" s="350">
        <f>+B32-'SP ATT IAS'!B35</f>
        <v>0</v>
      </c>
      <c r="C35" s="350">
        <f>+C32-'SP ATT IAS'!C35</f>
        <v>0</v>
      </c>
      <c r="D35" s="350">
        <f>+D32-'SP ATT IAS'!D35</f>
        <v>0</v>
      </c>
    </row>
    <row r="36" spans="2:3" ht="15">
      <c r="B36" s="323"/>
      <c r="C36" s="323"/>
    </row>
    <row r="37" spans="1:3" ht="15">
      <c r="A37" s="333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8"/>
  <sheetViews>
    <sheetView workbookViewId="0" topLeftCell="A1">
      <selection activeCell="G15" sqref="G15"/>
    </sheetView>
  </sheetViews>
  <sheetFormatPr defaultColWidth="9.140625" defaultRowHeight="12.75"/>
  <cols>
    <col min="1" max="1" width="47.8515625" style="333" customWidth="1"/>
    <col min="2" max="3" width="12.8515625" style="363" customWidth="1"/>
    <col min="4" max="4" width="13.57421875" style="333" customWidth="1"/>
    <col min="5" max="16384" width="9.140625" style="367" customWidth="1"/>
  </cols>
  <sheetData>
    <row r="1" spans="1:4" s="319" customFormat="1" ht="12.75">
      <c r="A1" s="364" t="s">
        <v>138</v>
      </c>
      <c r="B1" s="365"/>
      <c r="C1" s="365"/>
      <c r="D1" s="318"/>
    </row>
    <row r="2" spans="1:4" ht="25.5">
      <c r="A2" s="330" t="s">
        <v>318</v>
      </c>
      <c r="B2" s="383" t="s">
        <v>348</v>
      </c>
      <c r="C2" s="383" t="s">
        <v>349</v>
      </c>
      <c r="D2" s="366" t="s">
        <v>287</v>
      </c>
    </row>
    <row r="3" spans="1:4" ht="12.75">
      <c r="A3" s="368"/>
      <c r="B3" s="338"/>
      <c r="C3" s="338"/>
      <c r="D3" s="338"/>
    </row>
    <row r="4" spans="1:4" ht="12.75">
      <c r="A4" s="369" t="s">
        <v>273</v>
      </c>
      <c r="B4" s="345">
        <v>1289322</v>
      </c>
      <c r="C4" s="345">
        <v>1369800</v>
      </c>
      <c r="D4" s="345">
        <v>-80478</v>
      </c>
    </row>
    <row r="5" spans="1:4" ht="12.75">
      <c r="A5" s="378" t="s">
        <v>342</v>
      </c>
      <c r="B5" s="379">
        <v>56</v>
      </c>
      <c r="C5" s="345"/>
      <c r="D5" s="379">
        <v>56</v>
      </c>
    </row>
    <row r="6" spans="1:4" ht="12.75">
      <c r="A6" s="369"/>
      <c r="B6" s="345"/>
      <c r="C6" s="345"/>
      <c r="D6" s="345"/>
    </row>
    <row r="7" spans="1:4" ht="12.75">
      <c r="A7" s="347" t="s">
        <v>275</v>
      </c>
      <c r="B7" s="333">
        <v>766365</v>
      </c>
      <c r="C7" s="333">
        <v>818839</v>
      </c>
      <c r="D7" s="333">
        <v>-52474</v>
      </c>
    </row>
    <row r="8" spans="1:4" ht="12.75">
      <c r="A8" s="378" t="s">
        <v>342</v>
      </c>
      <c r="B8" s="379">
        <v>39985</v>
      </c>
      <c r="C8" s="379">
        <v>35293</v>
      </c>
      <c r="D8" s="379">
        <v>4692</v>
      </c>
    </row>
    <row r="9" spans="1:4" ht="12.75">
      <c r="A9" s="347" t="s">
        <v>276</v>
      </c>
      <c r="B9" s="333">
        <v>230276</v>
      </c>
      <c r="C9" s="333">
        <v>241149</v>
      </c>
      <c r="D9" s="333">
        <v>-10873</v>
      </c>
    </row>
    <row r="10" spans="1:4" ht="12.75">
      <c r="A10" s="378" t="s">
        <v>342</v>
      </c>
      <c r="B10" s="379">
        <v>852</v>
      </c>
      <c r="C10" s="379">
        <v>1119</v>
      </c>
      <c r="D10" s="379">
        <v>-267</v>
      </c>
    </row>
    <row r="11" spans="1:4" ht="12.75">
      <c r="A11" s="347" t="s">
        <v>277</v>
      </c>
      <c r="B11" s="333">
        <v>193552</v>
      </c>
      <c r="C11" s="333">
        <v>182942</v>
      </c>
      <c r="D11" s="333">
        <v>10610</v>
      </c>
    </row>
    <row r="12" spans="1:4" ht="12.75">
      <c r="A12" s="347" t="s">
        <v>278</v>
      </c>
      <c r="B12" s="333">
        <v>29063</v>
      </c>
      <c r="C12" s="333">
        <v>29940</v>
      </c>
      <c r="D12" s="333">
        <v>-877</v>
      </c>
    </row>
    <row r="13" spans="1:4" ht="12.75">
      <c r="A13" s="347" t="s">
        <v>279</v>
      </c>
      <c r="B13" s="333">
        <v>40237</v>
      </c>
      <c r="C13" s="333">
        <v>32185</v>
      </c>
      <c r="D13" s="333">
        <v>8052</v>
      </c>
    </row>
    <row r="14" spans="1:4" ht="12.75">
      <c r="A14" s="347" t="s">
        <v>274</v>
      </c>
      <c r="B14" s="333">
        <v>101805</v>
      </c>
      <c r="C14" s="333">
        <v>95415</v>
      </c>
      <c r="D14" s="333">
        <v>6390</v>
      </c>
    </row>
    <row r="15" spans="1:4" ht="12.75">
      <c r="A15" s="378" t="s">
        <v>342</v>
      </c>
      <c r="B15" s="379">
        <v>1649</v>
      </c>
      <c r="C15" s="379">
        <v>3285</v>
      </c>
      <c r="D15" s="379">
        <v>-1636</v>
      </c>
    </row>
    <row r="16" spans="1:4" ht="12.75">
      <c r="A16" s="347" t="s">
        <v>280</v>
      </c>
      <c r="B16" s="333">
        <v>21508</v>
      </c>
      <c r="C16" s="333">
        <v>21897</v>
      </c>
      <c r="D16" s="333">
        <v>-389</v>
      </c>
    </row>
    <row r="17" spans="1:4" ht="12.75">
      <c r="A17" s="378" t="s">
        <v>342</v>
      </c>
      <c r="B17" s="379">
        <v>4</v>
      </c>
      <c r="C17" s="379">
        <v>82</v>
      </c>
      <c r="D17" s="379">
        <v>-78</v>
      </c>
    </row>
    <row r="18" spans="1:4" ht="13.5" thickBot="1">
      <c r="A18" s="370" t="s">
        <v>281</v>
      </c>
      <c r="B18" s="370">
        <v>110126</v>
      </c>
      <c r="C18" s="370">
        <v>138263</v>
      </c>
      <c r="D18" s="370">
        <v>-28137</v>
      </c>
    </row>
    <row r="19" spans="2:3" ht="13.5" thickTop="1">
      <c r="B19" s="333"/>
      <c r="C19" s="333"/>
    </row>
    <row r="20" spans="1:4" ht="12.75">
      <c r="A20" s="333" t="s">
        <v>282</v>
      </c>
      <c r="B20" s="333">
        <v>49</v>
      </c>
      <c r="C20" s="333">
        <v>2</v>
      </c>
      <c r="D20" s="333">
        <v>47</v>
      </c>
    </row>
    <row r="21" spans="1:4" ht="12.75">
      <c r="A21" s="346" t="s">
        <v>289</v>
      </c>
      <c r="B21" s="333">
        <v>14135</v>
      </c>
      <c r="C21" s="333">
        <v>10456</v>
      </c>
      <c r="D21" s="333">
        <v>3679</v>
      </c>
    </row>
    <row r="22" spans="1:4" ht="12.75">
      <c r="A22" s="346" t="s">
        <v>290</v>
      </c>
      <c r="B22" s="333">
        <v>-40549</v>
      </c>
      <c r="C22" s="333">
        <v>-34261</v>
      </c>
      <c r="D22" s="333">
        <v>-6288</v>
      </c>
    </row>
    <row r="23" spans="1:4" ht="12.75">
      <c r="A23" s="378" t="s">
        <v>342</v>
      </c>
      <c r="B23" s="379"/>
      <c r="C23" s="379">
        <v>0</v>
      </c>
      <c r="D23" s="379">
        <v>0</v>
      </c>
    </row>
    <row r="24" spans="1:4" ht="13.5" thickBot="1">
      <c r="A24" s="349" t="s">
        <v>283</v>
      </c>
      <c r="B24" s="349">
        <v>83761</v>
      </c>
      <c r="C24" s="349">
        <v>114460</v>
      </c>
      <c r="D24" s="349">
        <v>-30699</v>
      </c>
    </row>
    <row r="25" spans="2:3" ht="13.5" thickTop="1">
      <c r="B25" s="333"/>
      <c r="C25" s="333"/>
    </row>
    <row r="26" spans="1:4" ht="12.75">
      <c r="A26" s="369" t="s">
        <v>291</v>
      </c>
      <c r="B26" s="345">
        <v>21778</v>
      </c>
      <c r="C26" s="345">
        <v>48074</v>
      </c>
      <c r="D26" s="345">
        <v>-26296</v>
      </c>
    </row>
    <row r="27" spans="2:3" ht="12.75">
      <c r="B27" s="333"/>
      <c r="C27" s="333"/>
    </row>
    <row r="28" spans="1:4" ht="13.5" thickBot="1">
      <c r="A28" s="371" t="s">
        <v>292</v>
      </c>
      <c r="B28" s="349">
        <v>61983</v>
      </c>
      <c r="C28" s="349">
        <v>66386</v>
      </c>
      <c r="D28" s="349">
        <v>-4403</v>
      </c>
    </row>
    <row r="29" spans="1:4" ht="13.5" thickTop="1">
      <c r="A29" s="372"/>
      <c r="B29" s="338"/>
      <c r="C29" s="338"/>
      <c r="D29" s="338"/>
    </row>
    <row r="30" spans="1:4" ht="12.75">
      <c r="A30" s="372" t="s">
        <v>297</v>
      </c>
      <c r="B30" s="338"/>
      <c r="C30" s="338"/>
      <c r="D30" s="338"/>
    </row>
    <row r="31" spans="1:4" ht="25.5">
      <c r="A31" s="373" t="s">
        <v>284</v>
      </c>
      <c r="B31" s="345"/>
      <c r="C31" s="345"/>
      <c r="D31" s="345">
        <v>0</v>
      </c>
    </row>
    <row r="32" spans="2:3" ht="12.75">
      <c r="B32" s="333"/>
      <c r="C32" s="333"/>
    </row>
    <row r="33" spans="1:4" ht="13.5" thickBot="1">
      <c r="A33" s="374" t="s">
        <v>293</v>
      </c>
      <c r="B33" s="349">
        <v>61983</v>
      </c>
      <c r="C33" s="349">
        <v>66386</v>
      </c>
      <c r="D33" s="349">
        <v>-4403</v>
      </c>
    </row>
    <row r="34" spans="1:4" ht="13.5" thickTop="1">
      <c r="A34" s="375"/>
      <c r="B34" s="338"/>
      <c r="C34" s="338"/>
      <c r="D34" s="338"/>
    </row>
    <row r="35" spans="1:4" ht="12.75">
      <c r="A35" s="375" t="s">
        <v>294</v>
      </c>
      <c r="B35" s="338"/>
      <c r="C35" s="338"/>
      <c r="D35" s="338"/>
    </row>
    <row r="36" spans="1:4" ht="12.75">
      <c r="A36" s="345" t="s">
        <v>295</v>
      </c>
      <c r="B36" s="345">
        <v>61497</v>
      </c>
      <c r="C36" s="345">
        <v>66046</v>
      </c>
      <c r="D36" s="345">
        <v>-4549</v>
      </c>
    </row>
    <row r="37" spans="1:4" ht="12.75">
      <c r="A37" s="369" t="s">
        <v>296</v>
      </c>
      <c r="B37" s="345">
        <v>486</v>
      </c>
      <c r="C37" s="345">
        <v>340</v>
      </c>
      <c r="D37" s="345">
        <v>146</v>
      </c>
    </row>
    <row r="38" spans="1:4" ht="12.75">
      <c r="A38" s="369"/>
      <c r="B38" s="345"/>
      <c r="C38" s="345"/>
      <c r="D38" s="345"/>
    </row>
    <row r="39" spans="1:4" ht="12.75">
      <c r="A39" s="345" t="s">
        <v>316</v>
      </c>
      <c r="B39" s="381">
        <v>0.16</v>
      </c>
      <c r="C39" s="381">
        <v>0.17</v>
      </c>
      <c r="D39" s="382">
        <v>-0.01</v>
      </c>
    </row>
    <row r="40" spans="1:4" ht="12.75">
      <c r="A40" s="345" t="s">
        <v>317</v>
      </c>
      <c r="B40" s="381">
        <v>0.16</v>
      </c>
      <c r="C40" s="381">
        <v>0.16</v>
      </c>
      <c r="D40" s="382">
        <v>0</v>
      </c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>
        <v>61983</v>
      </c>
      <c r="C44" s="333"/>
    </row>
    <row r="45" spans="2:3" ht="12.75">
      <c r="B45" s="333"/>
      <c r="C45" s="333"/>
    </row>
    <row r="46" spans="2:3" ht="12.75">
      <c r="B46" s="333">
        <v>0</v>
      </c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1:3" ht="12.75">
      <c r="A115" s="333" t="s">
        <v>285</v>
      </c>
      <c r="B115" s="333"/>
      <c r="C115" s="333"/>
    </row>
    <row r="116" spans="2:3" ht="12.75">
      <c r="B116" s="333"/>
      <c r="C116" s="333"/>
    </row>
    <row r="117" spans="1:3" ht="12.75">
      <c r="A117" s="345" t="s">
        <v>286</v>
      </c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4" ht="12.75">
      <c r="B162" s="333"/>
      <c r="C162" s="333"/>
      <c r="D162" s="333">
        <v>0</v>
      </c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workbookViewId="0" topLeftCell="A32">
      <selection activeCell="D54" sqref="D54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326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319</v>
      </c>
      <c r="D2" s="328" t="s">
        <v>319</v>
      </c>
      <c r="E2" s="329"/>
    </row>
    <row r="3" spans="1:6" ht="15.75" customHeight="1">
      <c r="A3" s="330" t="s">
        <v>318</v>
      </c>
      <c r="B3" s="330"/>
      <c r="C3" s="331" t="str">
        <f>+'SP ATT IAS'!B3</f>
        <v>30 settembre 2008</v>
      </c>
      <c r="D3" s="331" t="str">
        <f>+'SP ATT IAS'!C3</f>
        <v>31 dicembre 2007</v>
      </c>
      <c r="E3" s="332" t="s">
        <v>287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327</v>
      </c>
      <c r="B5" s="360"/>
      <c r="C5" s="333"/>
      <c r="D5" s="333"/>
    </row>
    <row r="6" spans="1:5" ht="12.75">
      <c r="A6" s="360"/>
      <c r="B6" s="360" t="s">
        <v>329</v>
      </c>
      <c r="C6" s="333">
        <v>-133374</v>
      </c>
      <c r="D6" s="333">
        <v>-147912</v>
      </c>
      <c r="E6" s="333">
        <f>+C6-D6</f>
        <v>14538</v>
      </c>
    </row>
    <row r="7" spans="1:5" ht="12.75">
      <c r="A7" s="360"/>
      <c r="B7" s="360" t="s">
        <v>328</v>
      </c>
      <c r="C7" s="333">
        <v>-9204</v>
      </c>
      <c r="D7" s="333">
        <v>-9746</v>
      </c>
      <c r="E7" s="333">
        <f>+C7-D7</f>
        <v>542</v>
      </c>
    </row>
    <row r="8" spans="1:5" ht="12.75">
      <c r="A8" s="360"/>
      <c r="B8" s="360" t="s">
        <v>330</v>
      </c>
      <c r="C8" s="333">
        <v>-9020</v>
      </c>
      <c r="D8" s="333">
        <f>-19883+8474</f>
        <v>-11409</v>
      </c>
      <c r="E8" s="333">
        <f>+C8-D8</f>
        <v>2389</v>
      </c>
    </row>
    <row r="9" spans="1:5" ht="12.75">
      <c r="A9" s="360"/>
      <c r="B9" s="360" t="s">
        <v>344</v>
      </c>
      <c r="C9" s="333">
        <v>-8831</v>
      </c>
      <c r="D9" s="333">
        <v>-8474</v>
      </c>
      <c r="E9" s="333">
        <f>+C9-D9</f>
        <v>-357</v>
      </c>
    </row>
    <row r="10" spans="1:5" ht="12.75">
      <c r="A10" s="360"/>
      <c r="B10" s="376" t="s">
        <v>331</v>
      </c>
      <c r="C10" s="377">
        <f>SUM(C6:C9)</f>
        <v>-160429</v>
      </c>
      <c r="D10" s="377">
        <f>SUM(D6:D9)</f>
        <v>-177541</v>
      </c>
      <c r="E10" s="377">
        <f>SUM(E6:E9)</f>
        <v>17112</v>
      </c>
    </row>
    <row r="11" spans="1:4" ht="12.75">
      <c r="A11" s="360"/>
      <c r="B11" s="360"/>
      <c r="C11" s="333"/>
      <c r="D11" s="333"/>
    </row>
    <row r="12" spans="1:5" ht="12.75">
      <c r="A12" s="360" t="s">
        <v>324</v>
      </c>
      <c r="B12" s="360"/>
      <c r="C12" s="333">
        <v>-145767</v>
      </c>
      <c r="D12" s="333">
        <v>-145380</v>
      </c>
      <c r="E12" s="333">
        <f>+C12-D12</f>
        <v>-387</v>
      </c>
    </row>
    <row r="13" spans="1:4" ht="12.75">
      <c r="A13" s="360"/>
      <c r="B13" s="360"/>
      <c r="C13" s="333"/>
      <c r="D13" s="333"/>
    </row>
    <row r="14" spans="1:4" ht="12.75">
      <c r="A14" s="360" t="s">
        <v>332</v>
      </c>
      <c r="B14" s="360"/>
      <c r="C14" s="333"/>
      <c r="D14" s="333"/>
    </row>
    <row r="15" spans="1:5" ht="12.75">
      <c r="A15" s="360"/>
      <c r="B15" s="360" t="s">
        <v>333</v>
      </c>
      <c r="C15" s="333">
        <v>-10831</v>
      </c>
      <c r="D15" s="333">
        <v>-6472</v>
      </c>
      <c r="E15" s="333">
        <f aca="true" t="shared" si="0" ref="E15:E20">+C15-D15</f>
        <v>-4359</v>
      </c>
    </row>
    <row r="16" spans="1:5" ht="12.75">
      <c r="A16" s="360"/>
      <c r="B16" s="360" t="s">
        <v>334</v>
      </c>
      <c r="C16" s="333">
        <v>-36811</v>
      </c>
      <c r="D16" s="333">
        <v>-12601</v>
      </c>
      <c r="E16" s="333">
        <f t="shared" si="0"/>
        <v>-24210</v>
      </c>
    </row>
    <row r="17" spans="1:5" ht="12.75">
      <c r="A17" s="360"/>
      <c r="B17" s="360" t="s">
        <v>335</v>
      </c>
      <c r="C17" s="333">
        <v>-11916</v>
      </c>
      <c r="D17" s="333">
        <v>-9332</v>
      </c>
      <c r="E17" s="333">
        <f t="shared" si="0"/>
        <v>-2584</v>
      </c>
    </row>
    <row r="18" spans="1:5" ht="12.75">
      <c r="A18" s="360"/>
      <c r="B18" s="360" t="s">
        <v>336</v>
      </c>
      <c r="C18" s="333">
        <v>-28734</v>
      </c>
      <c r="D18" s="333">
        <f>-34824+6322</f>
        <v>-28502</v>
      </c>
      <c r="E18" s="333">
        <f t="shared" si="0"/>
        <v>-232</v>
      </c>
    </row>
    <row r="19" spans="1:5" ht="12.75">
      <c r="A19" s="360"/>
      <c r="B19" s="360" t="s">
        <v>328</v>
      </c>
      <c r="C19" s="333">
        <v>-719</v>
      </c>
      <c r="D19" s="333">
        <v>-695</v>
      </c>
      <c r="E19" s="333">
        <f t="shared" si="0"/>
        <v>-24</v>
      </c>
    </row>
    <row r="20" spans="1:5" ht="12.75">
      <c r="A20" s="360"/>
      <c r="B20" s="360" t="s">
        <v>330</v>
      </c>
      <c r="C20" s="333">
        <v>-2569</v>
      </c>
      <c r="D20" s="333">
        <v>-2690</v>
      </c>
      <c r="E20" s="333">
        <f t="shared" si="0"/>
        <v>121</v>
      </c>
    </row>
    <row r="21" spans="1:5" ht="12.75">
      <c r="A21" s="360"/>
      <c r="B21" s="360" t="s">
        <v>344</v>
      </c>
      <c r="C21" s="333">
        <v>-263</v>
      </c>
      <c r="D21" s="333">
        <v>-6322</v>
      </c>
      <c r="E21" s="333">
        <f>+C21-D21</f>
        <v>6059</v>
      </c>
    </row>
    <row r="22" spans="1:5" s="377" customFormat="1" ht="12.75">
      <c r="A22" s="376"/>
      <c r="B22" s="376" t="s">
        <v>331</v>
      </c>
      <c r="C22" s="377">
        <f>SUM(C15:C21)</f>
        <v>-91843</v>
      </c>
      <c r="D22" s="377">
        <f>SUM(D15:D21)</f>
        <v>-66614</v>
      </c>
      <c r="E22" s="377">
        <f>SUM(E15:E21)</f>
        <v>-25229</v>
      </c>
    </row>
    <row r="23" spans="1:4" ht="12.75">
      <c r="A23" s="360"/>
      <c r="B23" s="360"/>
      <c r="C23" s="333"/>
      <c r="D23" s="333"/>
    </row>
    <row r="24" spans="1:4" ht="12.75">
      <c r="A24" s="360" t="s">
        <v>340</v>
      </c>
      <c r="B24" s="360"/>
      <c r="C24" s="333"/>
      <c r="D24" s="333"/>
    </row>
    <row r="25" spans="1:5" ht="12.75">
      <c r="A25" s="360"/>
      <c r="B25" s="360" t="s">
        <v>337</v>
      </c>
      <c r="C25" s="333">
        <v>435</v>
      </c>
      <c r="D25" s="333">
        <v>435</v>
      </c>
      <c r="E25" s="333">
        <f>+C25-D25</f>
        <v>0</v>
      </c>
    </row>
    <row r="26" spans="1:5" ht="12.75">
      <c r="A26" s="360"/>
      <c r="B26" s="360" t="s">
        <v>338</v>
      </c>
      <c r="C26" s="333">
        <v>58</v>
      </c>
      <c r="D26" s="333">
        <v>58</v>
      </c>
      <c r="E26" s="333">
        <f>+C26-D26</f>
        <v>0</v>
      </c>
    </row>
    <row r="27" spans="1:5" ht="12.75">
      <c r="A27" s="360"/>
      <c r="B27" s="360" t="s">
        <v>341</v>
      </c>
      <c r="C27" s="333">
        <v>12207</v>
      </c>
      <c r="D27" s="333">
        <v>17925</v>
      </c>
      <c r="E27" s="333">
        <f>+C27-D27</f>
        <v>-5718</v>
      </c>
    </row>
    <row r="28" spans="1:5" ht="12.75">
      <c r="A28" s="360"/>
      <c r="B28" s="376" t="s">
        <v>331</v>
      </c>
      <c r="C28" s="377">
        <f>SUM(C24:C27)</f>
        <v>12700</v>
      </c>
      <c r="D28" s="377">
        <f>SUM(D24:D27)</f>
        <v>18418</v>
      </c>
      <c r="E28" s="377">
        <f>SUM(E24:E27)</f>
        <v>-5718</v>
      </c>
    </row>
    <row r="29" spans="1:4" ht="12.75">
      <c r="A29" s="360"/>
      <c r="B29" s="360"/>
      <c r="C29" s="333"/>
      <c r="D29" s="333"/>
    </row>
    <row r="30" spans="1:5" ht="12.75">
      <c r="A30" s="360" t="s">
        <v>325</v>
      </c>
      <c r="B30" s="360"/>
      <c r="C30" s="333">
        <v>57965</v>
      </c>
      <c r="D30" s="333">
        <v>101334</v>
      </c>
      <c r="E30" s="333">
        <f>+C30-D30</f>
        <v>-43369</v>
      </c>
    </row>
    <row r="31" spans="1:4" ht="12.75">
      <c r="A31" s="360"/>
      <c r="B31" s="360"/>
      <c r="C31" s="333"/>
      <c r="D31" s="333"/>
    </row>
    <row r="32" spans="1:5" ht="12.75">
      <c r="A32" s="361" t="s">
        <v>339</v>
      </c>
      <c r="B32" s="361"/>
      <c r="C32" s="361">
        <f>+C10+C12+C22+C30+C28</f>
        <v>-327374</v>
      </c>
      <c r="D32" s="361">
        <f>+D10+D12+D22+D30+D28</f>
        <v>-269783</v>
      </c>
      <c r="E32" s="361">
        <f>+E10+E12+E22+E30+E28</f>
        <v>-57591</v>
      </c>
    </row>
    <row r="33" spans="3:4" ht="11.25" customHeight="1">
      <c r="C33" s="333"/>
      <c r="D33" s="333"/>
    </row>
    <row r="34" spans="3:4" ht="12.75">
      <c r="C34" s="333"/>
      <c r="D34" s="333"/>
    </row>
    <row r="35" spans="2:5" ht="12.75">
      <c r="B35" s="334" t="s">
        <v>351</v>
      </c>
      <c r="C35"/>
      <c r="D35"/>
      <c r="E35"/>
    </row>
    <row r="36" spans="2:5" ht="25.5">
      <c r="B36" s="394" t="s">
        <v>318</v>
      </c>
      <c r="C36" s="383" t="s">
        <v>367</v>
      </c>
      <c r="D36" s="383" t="s">
        <v>352</v>
      </c>
      <c r="E36" s="366" t="s">
        <v>287</v>
      </c>
    </row>
    <row r="37" spans="2:5" ht="12.75">
      <c r="B37"/>
      <c r="C37"/>
      <c r="D37"/>
      <c r="E37"/>
    </row>
    <row r="38" spans="2:5" ht="12.75">
      <c r="B38" s="9" t="s">
        <v>353</v>
      </c>
      <c r="C38" s="345">
        <f>+C30</f>
        <v>57965</v>
      </c>
      <c r="D38" s="345">
        <f>+D30</f>
        <v>101334</v>
      </c>
      <c r="E38" s="345">
        <f>+C38-D38</f>
        <v>-43369</v>
      </c>
    </row>
    <row r="39" spans="2:4" ht="12.75">
      <c r="B39"/>
      <c r="C39" s="333"/>
      <c r="D39" s="333"/>
    </row>
    <row r="40" spans="2:5" ht="12.75">
      <c r="B40" t="s">
        <v>354</v>
      </c>
      <c r="C40" s="333">
        <f aca="true" t="shared" si="1" ref="C40:D42">+C25</f>
        <v>435</v>
      </c>
      <c r="D40" s="333">
        <f>+D25</f>
        <v>435</v>
      </c>
      <c r="E40" s="333">
        <f>+C40-D40</f>
        <v>0</v>
      </c>
    </row>
    <row r="41" spans="2:5" ht="12.75">
      <c r="B41" t="s">
        <v>355</v>
      </c>
      <c r="C41" s="333">
        <f t="shared" si="1"/>
        <v>58</v>
      </c>
      <c r="D41" s="333">
        <f>+D26</f>
        <v>58</v>
      </c>
      <c r="E41" s="333">
        <f>+C41-D41</f>
        <v>0</v>
      </c>
    </row>
    <row r="42" spans="2:5" ht="12.75">
      <c r="B42" t="s">
        <v>341</v>
      </c>
      <c r="C42" s="333">
        <f t="shared" si="1"/>
        <v>12207</v>
      </c>
      <c r="D42" s="333">
        <f>+D27</f>
        <v>17925</v>
      </c>
      <c r="E42" s="333">
        <f>+C42-D42</f>
        <v>-5718</v>
      </c>
    </row>
    <row r="43" spans="2:5" ht="12.75">
      <c r="B43" s="9" t="s">
        <v>356</v>
      </c>
      <c r="C43" s="345">
        <f>SUM(C40:C42)</f>
        <v>12700</v>
      </c>
      <c r="D43" s="345">
        <f>SUM(D40:D42)</f>
        <v>18418</v>
      </c>
      <c r="E43" s="345">
        <f>SUM(E40:E42)</f>
        <v>-5718</v>
      </c>
    </row>
    <row r="44" spans="2:4" ht="12.75">
      <c r="B44"/>
      <c r="C44" s="333"/>
      <c r="D44" s="333"/>
    </row>
    <row r="45" spans="2:5" ht="12.75">
      <c r="B45" t="s">
        <v>357</v>
      </c>
      <c r="C45" s="333">
        <f>+C15+C16</f>
        <v>-47642</v>
      </c>
      <c r="D45" s="333">
        <f>+D15+D16</f>
        <v>-19073</v>
      </c>
      <c r="E45" s="333">
        <f aca="true" t="shared" si="2" ref="E45:E50">+C45-D45</f>
        <v>-28569</v>
      </c>
    </row>
    <row r="46" spans="2:5" ht="12.75">
      <c r="B46" t="s">
        <v>358</v>
      </c>
      <c r="C46" s="333">
        <f>+C18</f>
        <v>-28734</v>
      </c>
      <c r="D46" s="333">
        <f>+D18</f>
        <v>-28502</v>
      </c>
      <c r="E46" s="333">
        <f t="shared" si="2"/>
        <v>-232</v>
      </c>
    </row>
    <row r="47" spans="2:5" ht="12.75">
      <c r="B47" t="s">
        <v>335</v>
      </c>
      <c r="C47" s="333">
        <f>+C17</f>
        <v>-11916</v>
      </c>
      <c r="D47" s="333">
        <f>+D17</f>
        <v>-9332</v>
      </c>
      <c r="E47" s="333">
        <f t="shared" si="2"/>
        <v>-2584</v>
      </c>
    </row>
    <row r="48" spans="2:5" ht="12.75">
      <c r="B48" t="s">
        <v>328</v>
      </c>
      <c r="C48" s="333">
        <f>+C19</f>
        <v>-719</v>
      </c>
      <c r="D48" s="333">
        <f>+D19</f>
        <v>-695</v>
      </c>
      <c r="E48" s="333">
        <f t="shared" si="2"/>
        <v>-24</v>
      </c>
    </row>
    <row r="49" spans="2:5" ht="12.75">
      <c r="B49" t="s">
        <v>359</v>
      </c>
      <c r="C49" s="333">
        <f>+C20</f>
        <v>-2569</v>
      </c>
      <c r="D49" s="333">
        <f>+D20</f>
        <v>-2690</v>
      </c>
      <c r="E49" s="333">
        <f t="shared" si="2"/>
        <v>121</v>
      </c>
    </row>
    <row r="50" spans="2:5" ht="12.75">
      <c r="B50" t="s">
        <v>344</v>
      </c>
      <c r="C50" s="333">
        <f>+C21</f>
        <v>-263</v>
      </c>
      <c r="D50" s="333">
        <f>+D21</f>
        <v>-6322</v>
      </c>
      <c r="E50" s="333">
        <f t="shared" si="2"/>
        <v>6059</v>
      </c>
    </row>
    <row r="51" spans="2:5" ht="12.75">
      <c r="B51" s="9" t="s">
        <v>360</v>
      </c>
      <c r="C51" s="345">
        <f>SUM(C45:C50)</f>
        <v>-91843</v>
      </c>
      <c r="D51" s="345">
        <f>SUM(D45:D50)</f>
        <v>-66614</v>
      </c>
      <c r="E51" s="345">
        <f>SUM(E45:E50)</f>
        <v>-25229</v>
      </c>
    </row>
    <row r="52" spans="2:4" ht="12.75">
      <c r="B52"/>
      <c r="C52" s="333"/>
      <c r="D52" s="333"/>
    </row>
    <row r="53" spans="2:5" ht="12.75">
      <c r="B53" s="9" t="s">
        <v>361</v>
      </c>
      <c r="C53" s="345">
        <f>+C51+C43+C38</f>
        <v>-21178</v>
      </c>
      <c r="D53" s="345">
        <f>+D51+D43+D38</f>
        <v>53138</v>
      </c>
      <c r="E53" s="345">
        <f>+E51+E43+E38</f>
        <v>-74316</v>
      </c>
    </row>
    <row r="54" spans="2:4" ht="12.75">
      <c r="B54"/>
      <c r="C54" s="333"/>
      <c r="D54" s="333"/>
    </row>
    <row r="55" spans="2:5" ht="12.75">
      <c r="B55" t="s">
        <v>362</v>
      </c>
      <c r="C55" s="333">
        <f>+C6</f>
        <v>-133374</v>
      </c>
      <c r="D55" s="333">
        <f>+D6</f>
        <v>-147912</v>
      </c>
      <c r="E55" s="333">
        <f>+C55-D55</f>
        <v>14538</v>
      </c>
    </row>
    <row r="56" spans="2:5" ht="12.75">
      <c r="B56" t="s">
        <v>363</v>
      </c>
      <c r="C56" s="333">
        <f>+C12</f>
        <v>-145767</v>
      </c>
      <c r="D56" s="333">
        <f>+D12</f>
        <v>-145380</v>
      </c>
      <c r="E56" s="333">
        <f>+C56-D56</f>
        <v>-387</v>
      </c>
    </row>
    <row r="57" spans="2:5" ht="12.75">
      <c r="B57" t="s">
        <v>328</v>
      </c>
      <c r="C57" s="333">
        <f>+C7</f>
        <v>-9204</v>
      </c>
      <c r="D57" s="333">
        <f>+D7</f>
        <v>-9746</v>
      </c>
      <c r="E57" s="333">
        <f>+C57-D57</f>
        <v>542</v>
      </c>
    </row>
    <row r="58" spans="2:5" ht="12.75">
      <c r="B58" t="s">
        <v>330</v>
      </c>
      <c r="C58" s="333">
        <f>+C8</f>
        <v>-9020</v>
      </c>
      <c r="D58" s="333">
        <f>+D8</f>
        <v>-11409</v>
      </c>
      <c r="E58" s="333">
        <f>+C58-D58</f>
        <v>2389</v>
      </c>
    </row>
    <row r="59" spans="2:5" ht="12.75">
      <c r="B59" t="s">
        <v>344</v>
      </c>
      <c r="C59" s="333">
        <f>+C9</f>
        <v>-8831</v>
      </c>
      <c r="D59" s="333">
        <f>+D9</f>
        <v>-8474</v>
      </c>
      <c r="E59" s="333">
        <f>+C59-D59</f>
        <v>-357</v>
      </c>
    </row>
    <row r="60" spans="2:4" ht="12.75">
      <c r="B60" s="360" t="s">
        <v>364</v>
      </c>
      <c r="C60" s="333"/>
      <c r="D60" s="333"/>
    </row>
    <row r="61" spans="2:4" ht="12.75">
      <c r="B61"/>
      <c r="C61" s="333"/>
      <c r="D61" s="333"/>
    </row>
    <row r="62" spans="2:5" ht="12.75">
      <c r="B62" s="9" t="s">
        <v>365</v>
      </c>
      <c r="C62" s="345">
        <f>SUM(C55:C61)</f>
        <v>-306196</v>
      </c>
      <c r="D62" s="345">
        <f>SUM(D55:D61)</f>
        <v>-322921</v>
      </c>
      <c r="E62" s="345">
        <f>SUM(E55:E61)</f>
        <v>16725</v>
      </c>
    </row>
    <row r="63" spans="2:5" ht="13.5" thickBot="1">
      <c r="B63"/>
      <c r="C63" s="395"/>
      <c r="D63" s="395"/>
      <c r="E63" s="395"/>
    </row>
    <row r="64" spans="2:5" ht="13.5" thickBot="1">
      <c r="B64" s="396" t="s">
        <v>366</v>
      </c>
      <c r="C64" s="397">
        <f>+C62+C53</f>
        <v>-327374</v>
      </c>
      <c r="D64" s="397">
        <f>+D62+D53</f>
        <v>-269783</v>
      </c>
      <c r="E64" s="397">
        <f>+E62+E53</f>
        <v>-57591</v>
      </c>
    </row>
    <row r="65" spans="2:5" ht="12.75">
      <c r="B65"/>
      <c r="C65"/>
      <c r="D65"/>
      <c r="E65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5" ht="12.75">
      <c r="C131" s="333"/>
      <c r="D131" s="333"/>
      <c r="E131" s="333" t="e">
        <f>+E129+E126+E93+#REF!+E83+#REF!</f>
        <v>#REF!</v>
      </c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8" t="s">
        <v>231</v>
      </c>
      <c r="C1" s="389"/>
      <c r="D1" s="390"/>
      <c r="E1" s="388" t="s">
        <v>237</v>
      </c>
      <c r="F1" s="389"/>
      <c r="G1" s="390"/>
      <c r="H1" s="389" t="s">
        <v>233</v>
      </c>
      <c r="I1" s="389"/>
      <c r="J1" s="390"/>
      <c r="K1" s="388" t="s">
        <v>234</v>
      </c>
      <c r="L1" s="389"/>
      <c r="M1" s="389"/>
      <c r="N1" s="388" t="s">
        <v>238</v>
      </c>
      <c r="O1" s="389"/>
      <c r="P1" s="39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1" t="s">
        <v>231</v>
      </c>
      <c r="C10" s="392"/>
      <c r="D10" s="393"/>
      <c r="E10" s="391" t="s">
        <v>232</v>
      </c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2008-10-22T14:38:10Z</cp:lastPrinted>
  <dcterms:created xsi:type="dcterms:W3CDTF">2000-04-06T09:46:24Z</dcterms:created>
  <dcterms:modified xsi:type="dcterms:W3CDTF">2010-05-28T06:19:27Z</dcterms:modified>
  <cp:category/>
  <cp:version/>
  <cp:contentType/>
  <cp:contentStatus/>
</cp:coreProperties>
</file>